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001"/>
  <workbookPr/>
  <mc:AlternateContent xmlns:mc="http://schemas.openxmlformats.org/markup-compatibility/2006">
    <mc:Choice Requires="x15">
      <x15ac:absPath xmlns:x15ac="http://schemas.microsoft.com/office/spreadsheetml/2010/11/ac" url="C:\Users\Користувача\Desktop\фл\ПОТОЧНІ ДОКУМЕНТИ 2025\СЕСІЯ\ШТАТКА 2026\"/>
    </mc:Choice>
  </mc:AlternateContent>
  <xr:revisionPtr revIDLastSave="0" documentId="13_ncr:1_{1C62C39D-65AD-4952-8C3C-8E7C03A90D51}" xr6:coauthVersionLast="45" xr6:coauthVersionMax="45" xr10:uidLastSave="{00000000-0000-0000-0000-000000000000}"/>
  <bookViews>
    <workbookView xWindow="-120" yWindow="-120" windowWidth="20730" windowHeight="11160" xr2:uid="{00000000-000D-0000-FFFF-FFFF00000000}"/>
  </bookViews>
  <sheets>
    <sheet name="Аркуш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5" i="1" l="1"/>
  <c r="D35" i="1" s="1"/>
  <c r="L25" i="1"/>
  <c r="L35" i="1" s="1"/>
  <c r="K25" i="1"/>
  <c r="K35" i="1" s="1"/>
  <c r="D19" i="1" l="1"/>
  <c r="E16" i="1"/>
  <c r="F30" i="1" l="1"/>
  <c r="E30" i="1"/>
  <c r="D34" i="1"/>
  <c r="I30" i="1" l="1"/>
  <c r="K30" i="1" l="1"/>
  <c r="L30" i="1" s="1"/>
  <c r="J30" i="1"/>
  <c r="D15" i="1"/>
  <c r="I14" i="1" l="1"/>
  <c r="J14" i="1" s="1"/>
  <c r="K14" i="1" s="1"/>
  <c r="M14" i="1" s="1"/>
  <c r="I21" i="1"/>
  <c r="I26" i="1"/>
  <c r="I28" i="1"/>
  <c r="K21" i="1" l="1"/>
  <c r="M21" i="1" s="1"/>
  <c r="J21" i="1"/>
  <c r="K28" i="1"/>
  <c r="M28" i="1" s="1"/>
  <c r="J28" i="1"/>
  <c r="K26" i="1"/>
  <c r="J26" i="1"/>
  <c r="G31" i="1"/>
  <c r="G32" i="1" s="1"/>
  <c r="G33" i="1" s="1"/>
  <c r="I33" i="1" s="1"/>
  <c r="G16" i="1"/>
  <c r="G17" i="1" s="1"/>
  <c r="G22" i="1" s="1"/>
  <c r="G23" i="1" s="1"/>
  <c r="G24" i="1" s="1"/>
  <c r="F16" i="1"/>
  <c r="F17" i="1" s="1"/>
  <c r="F22" i="1" s="1"/>
  <c r="F23" i="1" s="1"/>
  <c r="F24" i="1" s="1"/>
  <c r="F27" i="1" s="1"/>
  <c r="F29" i="1" s="1"/>
  <c r="F31" i="1" s="1"/>
  <c r="F32" i="1" s="1"/>
  <c r="I13" i="1"/>
  <c r="J13" i="1" s="1"/>
  <c r="K13" i="1" s="1"/>
  <c r="M26" i="1" l="1"/>
  <c r="M13" i="1"/>
  <c r="M15" i="1" s="1"/>
  <c r="K15" i="1"/>
  <c r="K33" i="1"/>
  <c r="L33" i="1" s="1"/>
  <c r="L34" i="1" s="1"/>
  <c r="J33" i="1"/>
  <c r="E17" i="1"/>
  <c r="I17" i="1" s="1"/>
  <c r="J17" i="1" s="1"/>
  <c r="I16" i="1"/>
  <c r="K16" i="1" l="1"/>
  <c r="M16" i="1" s="1"/>
  <c r="J16" i="1"/>
  <c r="K17" i="1"/>
  <c r="E18" i="1"/>
  <c r="I18" i="1" s="1"/>
  <c r="E22" i="1"/>
  <c r="I22" i="1" s="1"/>
  <c r="J18" i="1" l="1"/>
  <c r="K18" i="1"/>
  <c r="L18" i="1" s="1"/>
  <c r="K22" i="1"/>
  <c r="J22" i="1"/>
  <c r="M17" i="1"/>
  <c r="M19" i="1" s="1"/>
  <c r="E23" i="1"/>
  <c r="I23" i="1" s="1"/>
  <c r="J23" i="1" s="1"/>
  <c r="K23" i="1" s="1"/>
  <c r="M23" i="1" s="1"/>
  <c r="K19" i="1" l="1"/>
  <c r="M22" i="1"/>
  <c r="L19" i="1"/>
  <c r="E24" i="1"/>
  <c r="I24" i="1" s="1"/>
  <c r="K24" i="1" l="1"/>
  <c r="J24" i="1"/>
  <c r="E27" i="1"/>
  <c r="M24" i="1" l="1"/>
  <c r="M25" i="1" s="1"/>
  <c r="E29" i="1"/>
  <c r="I27" i="1"/>
  <c r="K27" i="1" s="1"/>
  <c r="M27" i="1" l="1"/>
  <c r="J27" i="1"/>
  <c r="I29" i="1"/>
  <c r="E31" i="1"/>
  <c r="I31" i="1" s="1"/>
  <c r="K31" i="1" l="1"/>
  <c r="M31" i="1" s="1"/>
  <c r="J31" i="1"/>
  <c r="K29" i="1"/>
  <c r="J29" i="1"/>
  <c r="E32" i="1"/>
  <c r="I32" i="1" s="1"/>
  <c r="M29" i="1" l="1"/>
  <c r="K32" i="1"/>
  <c r="M32" i="1" s="1"/>
  <c r="J32" i="1"/>
  <c r="K34" i="1" l="1"/>
  <c r="M34" i="1"/>
  <c r="M35" i="1" s="1"/>
</calcChain>
</file>

<file path=xl/sharedStrings.xml><?xml version="1.0" encoding="utf-8"?>
<sst xmlns="http://schemas.openxmlformats.org/spreadsheetml/2006/main" count="51" uniqueCount="49">
  <si>
    <t xml:space="preserve"> ШТАТНИЙ РОЗПИС</t>
  </si>
  <si>
    <t>Комунального підприємства "Бучатранссервіс" Бучанської міської ради</t>
  </si>
  <si>
    <t>Посада</t>
  </si>
  <si>
    <t>К-ть штатних одиниць</t>
  </si>
  <si>
    <t>Мін-ний прож-вий мінімум</t>
  </si>
  <si>
    <t>Оклад</t>
  </si>
  <si>
    <t>Оклад, включно доплати та надбавки</t>
  </si>
  <si>
    <t>ФЗП</t>
  </si>
  <si>
    <t>Директор</t>
  </si>
  <si>
    <t>Заступник директора</t>
  </si>
  <si>
    <t>Головний бухгалтер</t>
  </si>
  <si>
    <t>Юрисконсульт</t>
  </si>
  <si>
    <t>2419.2</t>
  </si>
  <si>
    <t>Фахівець з публічних закупівель</t>
  </si>
  <si>
    <t>2149.2</t>
  </si>
  <si>
    <t>Інженер з охорони праці</t>
  </si>
  <si>
    <t>Механік</t>
  </si>
  <si>
    <t>Диспетчер</t>
  </si>
  <si>
    <t>Фельдшер</t>
  </si>
  <si>
    <t xml:space="preserve">Секретар </t>
  </si>
  <si>
    <t>Тарас ШАПРАВСЬКИЙ</t>
  </si>
  <si>
    <t>Директор КП "Бучатранссервіс"                                                                                                                                                                                                                                    Ігор ЖЕРЕБІЛОВ</t>
  </si>
  <si>
    <t>1210.1</t>
  </si>
  <si>
    <t>ФІНАНСУВАННЯ</t>
  </si>
  <si>
    <t>Бухгалтер</t>
  </si>
  <si>
    <t>Касир</t>
  </si>
  <si>
    <t>Інспектор з кадрів</t>
  </si>
  <si>
    <t>Водій автотранспортних засобів                    (легкового авто)</t>
  </si>
  <si>
    <t>Водій автотранспортних засобів                (автобус)</t>
  </si>
  <si>
    <t xml:space="preserve">Оператор заправних станцій </t>
  </si>
  <si>
    <t xml:space="preserve">Начальник відділу транспорту </t>
  </si>
  <si>
    <t>1226.2</t>
  </si>
  <si>
    <t>ВСЬОГО:</t>
  </si>
  <si>
    <t>Додаток 1</t>
  </si>
  <si>
    <t>до рішення сесії Бучанської міської ради</t>
  </si>
  <si>
    <t>Код ЗКППТР</t>
  </si>
  <si>
    <t>№ _________________ від  ________________ року</t>
  </si>
  <si>
    <t xml:space="preserve"> Ігор ЖЕРЕБІЛОВ </t>
  </si>
  <si>
    <t>Коефіцієнт за видами робіт</t>
  </si>
  <si>
    <t>Коефіцієнт мінім. тарифної ставки</t>
  </si>
  <si>
    <t>Коефіцієнт основний вид робіт</t>
  </si>
  <si>
    <t xml:space="preserve">ПРОЄКТ </t>
  </si>
  <si>
    <t>Кошти від здійснення господарської діяльності КП "Бучатранссервіс"</t>
  </si>
  <si>
    <t xml:space="preserve">Кошти міського бюджету </t>
  </si>
  <si>
    <t>Код згідно з Класифікатором професій                    ДК 003:2010</t>
  </si>
  <si>
    <t>01 січня 2026 року</t>
  </si>
  <si>
    <t>мінімальна заробітна плата, відповідно до Закону України "Про державний бюджет України на 2026 рік"   8647,00 грн</t>
  </si>
  <si>
    <t>Економіст</t>
  </si>
  <si>
    <t>2441.2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</si>
</sst>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22]General"/>
    <numFmt numFmtId="165" formatCode="0.0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charset val="204"/>
    </font>
    <font>
      <b/>
      <sz val="10"/>
      <color rgb="FF000000"/>
      <name val="Times New Roman"/>
      <family val="1"/>
      <charset val="204"/>
    </font>
    <font>
      <u/>
      <sz val="11"/>
      <color theme="10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u/>
      <sz val="10"/>
      <color theme="10"/>
      <name val="Times New Roman"/>
      <family val="1"/>
      <charset val="204"/>
    </font>
    <font>
      <sz val="11"/>
      <color rgb="FFFF0000"/>
      <name val="Calibri"/>
      <family val="2"/>
      <scheme val="minor"/>
    </font>
    <font>
      <b/>
      <sz val="11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9"/>
      <color rgb="FFFF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3"/>
      <color rgb="FF000000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1"/>
      <color rgb="FF000000"/>
      <name val="Times New Roman"/>
      <family val="1"/>
      <charset val="204"/>
    </font>
    <font>
      <b/>
      <u/>
      <sz val="11"/>
      <color rgb="FF000000"/>
      <name val="Times New Roman"/>
      <family val="1"/>
      <charset val="204"/>
    </font>
    <font>
      <b/>
      <i/>
      <sz val="11"/>
      <color rgb="FF000000"/>
      <name val="Times New Roman"/>
      <family val="1"/>
      <charset val="204"/>
    </font>
    <font>
      <i/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b/>
      <i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164" fontId="2" fillId="0" borderId="0"/>
    <xf numFmtId="0" fontId="4" fillId="0" borderId="0" applyNumberFormat="0" applyFill="0" applyBorder="0" applyAlignment="0" applyProtection="0"/>
  </cellStyleXfs>
  <cellXfs count="171">
    <xf numFmtId="0" fontId="0" fillId="0" borderId="0" xfId="0"/>
    <xf numFmtId="0" fontId="1" fillId="0" borderId="0" xfId="0" applyFont="1"/>
    <xf numFmtId="0" fontId="5" fillId="0" borderId="0" xfId="0" applyFont="1"/>
    <xf numFmtId="0" fontId="6" fillId="0" borderId="0" xfId="0" applyFont="1"/>
    <xf numFmtId="164" fontId="9" fillId="0" borderId="21" xfId="1" applyFont="1" applyBorder="1" applyAlignment="1">
      <alignment horizontal="center" vertical="center"/>
    </xf>
    <xf numFmtId="164" fontId="9" fillId="0" borderId="14" xfId="1" applyFont="1" applyBorder="1" applyAlignment="1">
      <alignment wrapText="1"/>
    </xf>
    <xf numFmtId="164" fontId="9" fillId="0" borderId="14" xfId="1" applyFont="1" applyBorder="1" applyAlignment="1">
      <alignment vertical="center" wrapText="1"/>
    </xf>
    <xf numFmtId="164" fontId="9" fillId="0" borderId="14" xfId="1" applyFont="1" applyBorder="1" applyAlignment="1">
      <alignment horizontal="left" vertical="center" wrapText="1"/>
    </xf>
    <xf numFmtId="164" fontId="3" fillId="0" borderId="12" xfId="1" applyFont="1" applyBorder="1" applyAlignment="1">
      <alignment horizontal="center" vertical="center"/>
    </xf>
    <xf numFmtId="0" fontId="10" fillId="0" borderId="0" xfId="0" applyFont="1"/>
    <xf numFmtId="0" fontId="11" fillId="0" borderId="0" xfId="0" applyFont="1"/>
    <xf numFmtId="164" fontId="8" fillId="0" borderId="0" xfId="1" applyFont="1"/>
    <xf numFmtId="165" fontId="12" fillId="0" borderId="0" xfId="2" applyNumberFormat="1" applyFont="1"/>
    <xf numFmtId="164" fontId="9" fillId="0" borderId="18" xfId="1" applyFont="1" applyBorder="1"/>
    <xf numFmtId="164" fontId="9" fillId="2" borderId="14" xfId="1" applyFont="1" applyFill="1" applyBorder="1" applyAlignment="1">
      <alignment horizontal="center" vertical="center"/>
    </xf>
    <xf numFmtId="0" fontId="13" fillId="0" borderId="0" xfId="0" applyFont="1"/>
    <xf numFmtId="164" fontId="9" fillId="0" borderId="19" xfId="1" applyFont="1" applyBorder="1" applyAlignment="1">
      <alignment horizontal="center" vertical="center"/>
    </xf>
    <xf numFmtId="164" fontId="7" fillId="0" borderId="16" xfId="1" applyFont="1" applyBorder="1" applyAlignment="1">
      <alignment horizontal="center" vertical="center"/>
    </xf>
    <xf numFmtId="0" fontId="15" fillId="0" borderId="0" xfId="0" applyFont="1"/>
    <xf numFmtId="0" fontId="5" fillId="0" borderId="0" xfId="0" applyFont="1" applyAlignment="1">
      <alignment horizontal="center"/>
    </xf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  <xf numFmtId="0" fontId="14" fillId="0" borderId="12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20" fillId="0" borderId="0" xfId="0" applyFont="1"/>
    <xf numFmtId="3" fontId="6" fillId="0" borderId="0" xfId="0" applyNumberFormat="1" applyFont="1" applyAlignment="1">
      <alignment horizontal="center"/>
    </xf>
    <xf numFmtId="0" fontId="21" fillId="0" borderId="0" xfId="0" applyFont="1"/>
    <xf numFmtId="0" fontId="19" fillId="0" borderId="0" xfId="0" applyFont="1" applyAlignment="1">
      <alignment shrinkToFit="1"/>
    </xf>
    <xf numFmtId="0" fontId="19" fillId="0" borderId="0" xfId="0" applyFont="1" applyAlignment="1"/>
    <xf numFmtId="0" fontId="22" fillId="0" borderId="0" xfId="0" applyFont="1" applyAlignment="1"/>
    <xf numFmtId="0" fontId="23" fillId="0" borderId="0" xfId="0" applyFont="1" applyAlignment="1">
      <alignment horizontal="left"/>
    </xf>
    <xf numFmtId="0" fontId="23" fillId="0" borderId="0" xfId="0" applyFont="1" applyAlignment="1"/>
    <xf numFmtId="0" fontId="24" fillId="0" borderId="0" xfId="0" applyFont="1"/>
    <xf numFmtId="3" fontId="27" fillId="4" borderId="25" xfId="1" applyNumberFormat="1" applyFont="1" applyFill="1" applyBorder="1" applyAlignment="1">
      <alignment horizontal="center" vertical="center"/>
    </xf>
    <xf numFmtId="3" fontId="27" fillId="4" borderId="12" xfId="1" applyNumberFormat="1" applyFont="1" applyFill="1" applyBorder="1" applyAlignment="1">
      <alignment horizontal="center" vertical="center"/>
    </xf>
    <xf numFmtId="3" fontId="27" fillId="4" borderId="33" xfId="1" applyNumberFormat="1" applyFont="1" applyFill="1" applyBorder="1" applyAlignment="1">
      <alignment horizontal="center" vertical="center"/>
    </xf>
    <xf numFmtId="164" fontId="28" fillId="4" borderId="12" xfId="1" applyFont="1" applyFill="1" applyBorder="1" applyAlignment="1">
      <alignment horizontal="center" vertical="center"/>
    </xf>
    <xf numFmtId="164" fontId="27" fillId="4" borderId="28" xfId="1" applyFont="1" applyFill="1" applyBorder="1" applyAlignment="1">
      <alignment horizontal="center" vertical="center"/>
    </xf>
    <xf numFmtId="164" fontId="27" fillId="4" borderId="26" xfId="1" applyFont="1" applyFill="1" applyBorder="1" applyAlignment="1">
      <alignment horizontal="center" vertical="center"/>
    </xf>
    <xf numFmtId="164" fontId="27" fillId="4" borderId="27" xfId="1" applyFont="1" applyFill="1" applyBorder="1" applyAlignment="1">
      <alignment horizontal="center" vertical="center"/>
    </xf>
    <xf numFmtId="3" fontId="29" fillId="4" borderId="22" xfId="1" applyNumberFormat="1" applyFont="1" applyFill="1" applyBorder="1" applyAlignment="1">
      <alignment horizontal="center" vertical="center"/>
    </xf>
    <xf numFmtId="0" fontId="26" fillId="0" borderId="0" xfId="0" applyFont="1"/>
    <xf numFmtId="164" fontId="9" fillId="0" borderId="8" xfId="1" applyFont="1" applyBorder="1" applyAlignment="1">
      <alignment horizontal="center" vertical="center"/>
    </xf>
    <xf numFmtId="164" fontId="9" fillId="0" borderId="20" xfId="1" applyFont="1" applyBorder="1" applyAlignment="1">
      <alignment horizontal="center" vertical="center"/>
    </xf>
    <xf numFmtId="164" fontId="9" fillId="0" borderId="9" xfId="1" applyFont="1" applyBorder="1"/>
    <xf numFmtId="164" fontId="9" fillId="0" borderId="9" xfId="1" applyFont="1" applyBorder="1" applyAlignment="1">
      <alignment horizontal="center" vertical="center"/>
    </xf>
    <xf numFmtId="3" fontId="30" fillId="0" borderId="11" xfId="1" applyNumberFormat="1" applyFont="1" applyBorder="1" applyAlignment="1">
      <alignment horizontal="center" vertical="center"/>
    </xf>
    <xf numFmtId="3" fontId="30" fillId="0" borderId="37" xfId="1" applyNumberFormat="1" applyFont="1" applyBorder="1" applyAlignment="1">
      <alignment horizontal="center" vertical="center"/>
    </xf>
    <xf numFmtId="3" fontId="9" fillId="0" borderId="37" xfId="1" applyNumberFormat="1" applyFont="1" applyBorder="1" applyAlignment="1">
      <alignment horizontal="center" vertical="center"/>
    </xf>
    <xf numFmtId="0" fontId="31" fillId="0" borderId="11" xfId="0" applyFont="1" applyBorder="1" applyAlignment="1">
      <alignment horizontal="center"/>
    </xf>
    <xf numFmtId="3" fontId="9" fillId="0" borderId="11" xfId="1" applyNumberFormat="1" applyFont="1" applyBorder="1" applyAlignment="1">
      <alignment horizontal="center" vertical="center"/>
    </xf>
    <xf numFmtId="164" fontId="9" fillId="0" borderId="17" xfId="1" applyFont="1" applyBorder="1" applyAlignment="1">
      <alignment horizontal="center" vertical="center"/>
    </xf>
    <xf numFmtId="164" fontId="9" fillId="0" borderId="0" xfId="1" applyFont="1" applyBorder="1" applyAlignment="1">
      <alignment horizontal="center" vertical="center"/>
    </xf>
    <xf numFmtId="164" fontId="9" fillId="0" borderId="14" xfId="1" applyFont="1" applyBorder="1"/>
    <xf numFmtId="164" fontId="9" fillId="0" borderId="18" xfId="1" applyFont="1" applyBorder="1" applyAlignment="1">
      <alignment horizontal="center" vertical="center"/>
    </xf>
    <xf numFmtId="3" fontId="30" fillId="0" borderId="16" xfId="1" applyNumberFormat="1" applyFont="1" applyBorder="1" applyAlignment="1">
      <alignment horizontal="center" vertical="center"/>
    </xf>
    <xf numFmtId="3" fontId="30" fillId="0" borderId="24" xfId="1" applyNumberFormat="1" applyFont="1" applyBorder="1" applyAlignment="1">
      <alignment horizontal="center" vertical="center"/>
    </xf>
    <xf numFmtId="3" fontId="9" fillId="0" borderId="33" xfId="1" applyNumberFormat="1" applyFont="1" applyBorder="1" applyAlignment="1">
      <alignment horizontal="center" vertical="center"/>
    </xf>
    <xf numFmtId="164" fontId="32" fillId="0" borderId="12" xfId="1" applyFont="1" applyBorder="1" applyAlignment="1">
      <alignment horizontal="center" vertical="center"/>
    </xf>
    <xf numFmtId="164" fontId="30" fillId="0" borderId="16" xfId="1" applyFont="1" applyBorder="1" applyAlignment="1">
      <alignment vertical="center"/>
    </xf>
    <xf numFmtId="164" fontId="30" fillId="0" borderId="24" xfId="1" applyFont="1" applyBorder="1" applyAlignment="1">
      <alignment vertical="center"/>
    </xf>
    <xf numFmtId="3" fontId="32" fillId="0" borderId="32" xfId="1" applyNumberFormat="1" applyFont="1" applyBorder="1" applyAlignment="1">
      <alignment horizontal="center" vertical="center"/>
    </xf>
    <xf numFmtId="3" fontId="33" fillId="0" borderId="12" xfId="0" applyNumberFormat="1" applyFont="1" applyBorder="1" applyAlignment="1">
      <alignment horizontal="center"/>
    </xf>
    <xf numFmtId="164" fontId="9" fillId="0" borderId="9" xfId="1" applyFont="1" applyBorder="1" applyAlignment="1">
      <alignment wrapText="1"/>
    </xf>
    <xf numFmtId="164" fontId="9" fillId="2" borderId="9" xfId="1" applyFont="1" applyFill="1" applyBorder="1" applyAlignment="1">
      <alignment horizontal="center" vertical="center"/>
    </xf>
    <xf numFmtId="164" fontId="9" fillId="2" borderId="10" xfId="1" applyFont="1" applyFill="1" applyBorder="1" applyAlignment="1">
      <alignment horizontal="center" vertical="center"/>
    </xf>
    <xf numFmtId="3" fontId="9" fillId="2" borderId="38" xfId="1" applyNumberFormat="1" applyFont="1" applyFill="1" applyBorder="1" applyAlignment="1">
      <alignment horizontal="center" vertical="center"/>
    </xf>
    <xf numFmtId="3" fontId="9" fillId="0" borderId="24" xfId="1" applyNumberFormat="1" applyFont="1" applyBorder="1" applyAlignment="1">
      <alignment horizontal="center" vertical="center"/>
    </xf>
    <xf numFmtId="3" fontId="31" fillId="0" borderId="16" xfId="0" applyNumberFormat="1" applyFont="1" applyBorder="1" applyAlignment="1">
      <alignment horizontal="center"/>
    </xf>
    <xf numFmtId="164" fontId="9" fillId="0" borderId="13" xfId="1" applyFont="1" applyBorder="1" applyAlignment="1">
      <alignment horizontal="center" vertical="center"/>
    </xf>
    <xf numFmtId="164" fontId="9" fillId="0" borderId="14" xfId="1" applyFont="1" applyBorder="1" applyAlignment="1">
      <alignment horizontal="center" vertical="center"/>
    </xf>
    <xf numFmtId="164" fontId="9" fillId="0" borderId="15" xfId="1" applyFont="1" applyBorder="1" applyAlignment="1">
      <alignment horizontal="center" vertical="center"/>
    </xf>
    <xf numFmtId="3" fontId="31" fillId="0" borderId="34" xfId="0" applyNumberFormat="1" applyFont="1" applyBorder="1" applyAlignment="1">
      <alignment horizontal="center"/>
    </xf>
    <xf numFmtId="3" fontId="34" fillId="0" borderId="16" xfId="1" applyNumberFormat="1" applyFont="1" applyBorder="1" applyAlignment="1">
      <alignment horizontal="center" vertical="center"/>
    </xf>
    <xf numFmtId="164" fontId="34" fillId="0" borderId="24" xfId="1" applyFont="1" applyBorder="1" applyAlignment="1">
      <alignment horizontal="center" vertical="center"/>
    </xf>
    <xf numFmtId="3" fontId="32" fillId="0" borderId="33" xfId="1" applyNumberFormat="1" applyFont="1" applyBorder="1" applyAlignment="1">
      <alignment horizontal="center" vertical="center"/>
    </xf>
    <xf numFmtId="164" fontId="9" fillId="2" borderId="15" xfId="1" applyFont="1" applyFill="1" applyBorder="1" applyAlignment="1">
      <alignment horizontal="center" vertical="center"/>
    </xf>
    <xf numFmtId="164" fontId="9" fillId="0" borderId="18" xfId="1" applyFont="1" applyBorder="1" applyAlignment="1">
      <alignment wrapText="1"/>
    </xf>
    <xf numFmtId="164" fontId="9" fillId="2" borderId="18" xfId="1" applyFont="1" applyFill="1" applyBorder="1" applyAlignment="1">
      <alignment horizontal="center" vertical="center"/>
    </xf>
    <xf numFmtId="164" fontId="9" fillId="2" borderId="19" xfId="1" applyFont="1" applyFill="1" applyBorder="1" applyAlignment="1">
      <alignment horizontal="center" vertical="center"/>
    </xf>
    <xf numFmtId="164" fontId="9" fillId="3" borderId="13" xfId="1" applyFont="1" applyFill="1" applyBorder="1" applyAlignment="1">
      <alignment horizontal="center" vertical="center"/>
    </xf>
    <xf numFmtId="164" fontId="9" fillId="3" borderId="14" xfId="1" applyFont="1" applyFill="1" applyBorder="1" applyAlignment="1">
      <alignment horizontal="center" vertical="center"/>
    </xf>
    <xf numFmtId="164" fontId="9" fillId="3" borderId="14" xfId="1" applyFont="1" applyFill="1" applyBorder="1" applyAlignment="1">
      <alignment wrapText="1"/>
    </xf>
    <xf numFmtId="164" fontId="9" fillId="3" borderId="15" xfId="1" applyFont="1" applyFill="1" applyBorder="1" applyAlignment="1">
      <alignment horizontal="center" vertical="center"/>
    </xf>
    <xf numFmtId="164" fontId="9" fillId="3" borderId="8" xfId="1" applyFont="1" applyFill="1" applyBorder="1" applyAlignment="1">
      <alignment horizontal="center" vertical="center"/>
    </xf>
    <xf numFmtId="164" fontId="9" fillId="3" borderId="9" xfId="1" applyFont="1" applyFill="1" applyBorder="1" applyAlignment="1">
      <alignment horizontal="center" vertical="center"/>
    </xf>
    <xf numFmtId="164" fontId="9" fillId="3" borderId="18" xfId="1" applyFont="1" applyFill="1" applyBorder="1" applyAlignment="1">
      <alignment horizontal="center" vertical="center"/>
    </xf>
    <xf numFmtId="3" fontId="30" fillId="0" borderId="30" xfId="1" applyNumberFormat="1" applyFont="1" applyBorder="1" applyAlignment="1">
      <alignment horizontal="center" vertical="center"/>
    </xf>
    <xf numFmtId="3" fontId="3" fillId="0" borderId="33" xfId="1" applyNumberFormat="1" applyFont="1" applyBorder="1" applyAlignment="1">
      <alignment horizontal="center" vertical="center"/>
    </xf>
    <xf numFmtId="3" fontId="9" fillId="0" borderId="14" xfId="1" applyNumberFormat="1" applyFont="1" applyBorder="1" applyAlignment="1">
      <alignment horizontal="center" vertical="center"/>
    </xf>
    <xf numFmtId="3" fontId="9" fillId="2" borderId="14" xfId="1" applyNumberFormat="1" applyFont="1" applyFill="1" applyBorder="1" applyAlignment="1">
      <alignment horizontal="center" vertical="center"/>
    </xf>
    <xf numFmtId="3" fontId="9" fillId="3" borderId="14" xfId="1" applyNumberFormat="1" applyFont="1" applyFill="1" applyBorder="1" applyAlignment="1">
      <alignment horizontal="center" vertical="center"/>
    </xf>
    <xf numFmtId="0" fontId="31" fillId="0" borderId="12" xfId="0" applyFont="1" applyBorder="1" applyAlignment="1">
      <alignment horizontal="center"/>
    </xf>
    <xf numFmtId="3" fontId="30" fillId="0" borderId="34" xfId="1" applyNumberFormat="1" applyFont="1" applyBorder="1" applyAlignment="1">
      <alignment horizontal="center" vertical="center"/>
    </xf>
    <xf numFmtId="164" fontId="9" fillId="0" borderId="9" xfId="1" applyFont="1" applyBorder="1" applyAlignment="1">
      <alignment horizontal="left" vertical="center" wrapText="1"/>
    </xf>
    <xf numFmtId="164" fontId="9" fillId="0" borderId="10" xfId="1" applyFont="1" applyBorder="1" applyAlignment="1">
      <alignment horizontal="center" vertical="center"/>
    </xf>
    <xf numFmtId="1" fontId="30" fillId="0" borderId="46" xfId="1" applyNumberFormat="1" applyFont="1" applyBorder="1" applyAlignment="1">
      <alignment horizontal="center" vertical="center"/>
    </xf>
    <xf numFmtId="3" fontId="9" fillId="0" borderId="9" xfId="1" applyNumberFormat="1" applyFont="1" applyBorder="1" applyAlignment="1">
      <alignment horizontal="center" vertical="center"/>
    </xf>
    <xf numFmtId="3" fontId="34" fillId="0" borderId="12" xfId="1" applyNumberFormat="1" applyFont="1" applyBorder="1" applyAlignment="1">
      <alignment horizontal="center" vertical="center"/>
    </xf>
    <xf numFmtId="164" fontId="34" fillId="0" borderId="25" xfId="1" applyFont="1" applyBorder="1" applyAlignment="1">
      <alignment horizontal="center" vertical="center"/>
    </xf>
    <xf numFmtId="0" fontId="0" fillId="0" borderId="48" xfId="0" applyBorder="1"/>
    <xf numFmtId="3" fontId="14" fillId="0" borderId="43" xfId="0" applyNumberFormat="1" applyFont="1" applyBorder="1" applyAlignment="1">
      <alignment horizontal="center"/>
    </xf>
    <xf numFmtId="0" fontId="31" fillId="0" borderId="34" xfId="0" applyFont="1" applyBorder="1" applyAlignment="1">
      <alignment horizontal="center"/>
    </xf>
    <xf numFmtId="0" fontId="31" fillId="0" borderId="49" xfId="0" applyFont="1" applyBorder="1" applyAlignment="1">
      <alignment horizontal="center"/>
    </xf>
    <xf numFmtId="3" fontId="33" fillId="0" borderId="50" xfId="0" applyNumberFormat="1" applyFont="1" applyBorder="1" applyAlignment="1">
      <alignment horizontal="center"/>
    </xf>
    <xf numFmtId="3" fontId="9" fillId="2" borderId="11" xfId="1" applyNumberFormat="1" applyFont="1" applyFill="1" applyBorder="1" applyAlignment="1">
      <alignment horizontal="center" vertical="center"/>
    </xf>
    <xf numFmtId="0" fontId="31" fillId="0" borderId="46" xfId="0" applyFont="1" applyBorder="1" applyAlignment="1">
      <alignment horizontal="center"/>
    </xf>
    <xf numFmtId="3" fontId="31" fillId="0" borderId="30" xfId="0" applyNumberFormat="1" applyFont="1" applyBorder="1" applyAlignment="1">
      <alignment horizontal="center"/>
    </xf>
    <xf numFmtId="0" fontId="31" fillId="0" borderId="30" xfId="0" applyFont="1" applyBorder="1" applyAlignment="1">
      <alignment horizontal="center"/>
    </xf>
    <xf numFmtId="3" fontId="31" fillId="0" borderId="30" xfId="0" applyNumberFormat="1" applyFont="1" applyBorder="1" applyAlignment="1">
      <alignment horizontal="center" vertical="center"/>
    </xf>
    <xf numFmtId="3" fontId="14" fillId="0" borderId="33" xfId="0" applyNumberFormat="1" applyFont="1" applyBorder="1" applyAlignment="1">
      <alignment horizontal="center"/>
    </xf>
    <xf numFmtId="3" fontId="31" fillId="0" borderId="14" xfId="0" applyNumberFormat="1" applyFont="1" applyBorder="1" applyAlignment="1">
      <alignment horizontal="center" vertical="center"/>
    </xf>
    <xf numFmtId="3" fontId="31" fillId="0" borderId="14" xfId="0" applyNumberFormat="1" applyFont="1" applyBorder="1" applyAlignment="1">
      <alignment horizontal="center"/>
    </xf>
    <xf numFmtId="164" fontId="9" fillId="0" borderId="14" xfId="1" applyFont="1" applyBorder="1" applyAlignment="1">
      <alignment horizontal="left" vertical="center"/>
    </xf>
    <xf numFmtId="164" fontId="32" fillId="0" borderId="50" xfId="1" applyFont="1" applyBorder="1" applyAlignment="1">
      <alignment horizontal="center" vertical="center"/>
    </xf>
    <xf numFmtId="164" fontId="9" fillId="0" borderId="30" xfId="1" applyFont="1" applyBorder="1" applyAlignment="1">
      <alignment horizontal="center" vertical="center"/>
    </xf>
    <xf numFmtId="164" fontId="3" fillId="0" borderId="24" xfId="1" applyFont="1" applyBorder="1" applyAlignment="1">
      <alignment horizontal="center" vertical="center"/>
    </xf>
    <xf numFmtId="3" fontId="33" fillId="0" borderId="32" xfId="0" applyNumberFormat="1" applyFont="1" applyBorder="1" applyAlignment="1">
      <alignment horizontal="center"/>
    </xf>
    <xf numFmtId="3" fontId="9" fillId="0" borderId="38" xfId="1" applyNumberFormat="1" applyFont="1" applyBorder="1" applyAlignment="1">
      <alignment horizontal="center" vertical="center"/>
    </xf>
    <xf numFmtId="3" fontId="31" fillId="0" borderId="22" xfId="0" applyNumberFormat="1" applyFont="1" applyBorder="1" applyAlignment="1">
      <alignment horizontal="center"/>
    </xf>
    <xf numFmtId="0" fontId="31" fillId="0" borderId="14" xfId="0" applyFont="1" applyBorder="1" applyAlignment="1">
      <alignment horizontal="center"/>
    </xf>
    <xf numFmtId="1" fontId="30" fillId="0" borderId="30" xfId="1" applyNumberFormat="1" applyFont="1" applyBorder="1" applyAlignment="1">
      <alignment horizontal="center" vertical="center"/>
    </xf>
    <xf numFmtId="1" fontId="30" fillId="0" borderId="51" xfId="1" applyNumberFormat="1" applyFont="1" applyBorder="1" applyAlignment="1">
      <alignment horizontal="center" vertical="center"/>
    </xf>
    <xf numFmtId="3" fontId="32" fillId="0" borderId="23" xfId="1" applyNumberFormat="1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/>
    </xf>
    <xf numFmtId="0" fontId="14" fillId="0" borderId="32" xfId="0" applyFont="1" applyBorder="1" applyAlignment="1">
      <alignment horizontal="center" vertical="center"/>
    </xf>
    <xf numFmtId="164" fontId="3" fillId="0" borderId="35" xfId="1" applyFont="1" applyBorder="1" applyAlignment="1">
      <alignment horizontal="center" vertical="center" wrapText="1"/>
    </xf>
    <xf numFmtId="164" fontId="3" fillId="0" borderId="36" xfId="1" applyFont="1" applyBorder="1" applyAlignment="1">
      <alignment horizontal="center" vertical="center" wrapText="1"/>
    </xf>
    <xf numFmtId="164" fontId="18" fillId="0" borderId="0" xfId="1" applyFont="1" applyAlignment="1">
      <alignment horizontal="center" vertical="center" shrinkToFit="1"/>
    </xf>
    <xf numFmtId="164" fontId="25" fillId="0" borderId="0" xfId="1" applyFont="1" applyAlignment="1">
      <alignment horizontal="center" vertical="center" shrinkToFit="1"/>
    </xf>
    <xf numFmtId="164" fontId="17" fillId="0" borderId="0" xfId="1" applyFont="1" applyAlignment="1">
      <alignment horizontal="center" vertical="center" shrinkToFit="1"/>
    </xf>
    <xf numFmtId="164" fontId="3" fillId="0" borderId="44" xfId="1" applyFont="1" applyBorder="1" applyAlignment="1">
      <alignment horizontal="center" vertical="center" wrapText="1"/>
    </xf>
    <xf numFmtId="164" fontId="3" fillId="0" borderId="45" xfId="1" applyFont="1" applyBorder="1" applyAlignment="1">
      <alignment horizontal="center" vertical="center" wrapText="1"/>
    </xf>
    <xf numFmtId="0" fontId="1" fillId="0" borderId="0" xfId="0" applyFont="1" applyAlignment="1">
      <alignment horizontal="left"/>
    </xf>
    <xf numFmtId="3" fontId="3" fillId="0" borderId="35" xfId="1" applyNumberFormat="1" applyFont="1" applyBorder="1" applyAlignment="1">
      <alignment horizontal="center" vertical="center" wrapText="1"/>
    </xf>
    <xf numFmtId="3" fontId="3" fillId="0" borderId="36" xfId="1" applyNumberFormat="1" applyFont="1" applyBorder="1" applyAlignment="1">
      <alignment horizontal="center" vertical="center" wrapText="1"/>
    </xf>
    <xf numFmtId="164" fontId="3" fillId="0" borderId="1" xfId="1" applyFont="1" applyBorder="1" applyAlignment="1">
      <alignment horizontal="center" vertical="center" textRotation="90" wrapText="1"/>
    </xf>
    <xf numFmtId="164" fontId="3" fillId="0" borderId="42" xfId="1" applyFont="1" applyBorder="1" applyAlignment="1">
      <alignment horizontal="center" vertical="center" textRotation="90" wrapText="1"/>
    </xf>
    <xf numFmtId="164" fontId="3" fillId="0" borderId="2" xfId="1" applyFont="1" applyBorder="1" applyAlignment="1">
      <alignment horizontal="center" vertical="center" textRotation="90" wrapText="1"/>
    </xf>
    <xf numFmtId="164" fontId="3" fillId="0" borderId="5" xfId="1" applyFont="1" applyBorder="1" applyAlignment="1">
      <alignment horizontal="center" vertical="center" textRotation="90" wrapText="1"/>
    </xf>
    <xf numFmtId="164" fontId="3" fillId="0" borderId="2" xfId="1" applyFont="1" applyBorder="1" applyAlignment="1">
      <alignment horizontal="center" vertical="center" wrapText="1"/>
    </xf>
    <xf numFmtId="164" fontId="3" fillId="0" borderId="5" xfId="1" applyFont="1" applyBorder="1" applyAlignment="1">
      <alignment horizontal="center" vertical="center" wrapText="1"/>
    </xf>
    <xf numFmtId="164" fontId="3" fillId="0" borderId="3" xfId="1" applyFont="1" applyBorder="1" applyAlignment="1">
      <alignment horizontal="center" vertical="center" wrapText="1"/>
    </xf>
    <xf numFmtId="164" fontId="3" fillId="0" borderId="6" xfId="1" applyFont="1" applyBorder="1" applyAlignment="1">
      <alignment horizontal="center" vertical="center" wrapText="1"/>
    </xf>
    <xf numFmtId="164" fontId="3" fillId="0" borderId="4" xfId="1" applyFont="1" applyBorder="1" applyAlignment="1">
      <alignment horizontal="center" vertical="center" wrapText="1"/>
    </xf>
    <xf numFmtId="164" fontId="3" fillId="0" borderId="7" xfId="1" applyFont="1" applyBorder="1" applyAlignment="1">
      <alignment horizontal="center" vertical="center" wrapText="1"/>
    </xf>
    <xf numFmtId="0" fontId="19" fillId="0" borderId="0" xfId="0" applyFont="1" applyAlignment="1">
      <alignment horizontal="left"/>
    </xf>
    <xf numFmtId="0" fontId="19" fillId="0" borderId="0" xfId="0" applyFont="1" applyAlignment="1">
      <alignment shrinkToFit="1"/>
    </xf>
    <xf numFmtId="164" fontId="8" fillId="0" borderId="29" xfId="1" applyFont="1" applyBorder="1" applyAlignment="1">
      <alignment horizontal="center" vertical="center"/>
    </xf>
    <xf numFmtId="164" fontId="8" fillId="0" borderId="30" xfId="1" applyFont="1" applyBorder="1" applyAlignment="1">
      <alignment horizontal="center" vertical="center"/>
    </xf>
    <xf numFmtId="164" fontId="8" fillId="0" borderId="24" xfId="1" applyFont="1" applyBorder="1" applyAlignment="1">
      <alignment horizontal="center" vertical="center"/>
    </xf>
    <xf numFmtId="164" fontId="3" fillId="0" borderId="29" xfId="1" applyFont="1" applyBorder="1" applyAlignment="1">
      <alignment horizontal="center" vertical="center"/>
    </xf>
    <xf numFmtId="164" fontId="3" fillId="0" borderId="30" xfId="1" applyFont="1" applyBorder="1" applyAlignment="1">
      <alignment horizontal="center" vertical="center"/>
    </xf>
    <xf numFmtId="164" fontId="3" fillId="0" borderId="24" xfId="1" applyFont="1" applyBorder="1" applyAlignment="1">
      <alignment horizontal="center" vertical="center"/>
    </xf>
    <xf numFmtId="164" fontId="27" fillId="4" borderId="39" xfId="1" applyFont="1" applyFill="1" applyBorder="1" applyAlignment="1">
      <alignment horizontal="center" vertical="center"/>
    </xf>
    <xf numFmtId="164" fontId="27" fillId="4" borderId="40" xfId="1" applyFont="1" applyFill="1" applyBorder="1" applyAlignment="1">
      <alignment horizontal="center" vertical="center"/>
    </xf>
    <xf numFmtId="164" fontId="27" fillId="4" borderId="41" xfId="1" applyFont="1" applyFill="1" applyBorder="1" applyAlignment="1">
      <alignment horizontal="center" vertical="center"/>
    </xf>
    <xf numFmtId="0" fontId="19" fillId="0" borderId="0" xfId="0" applyFont="1" applyAlignment="1">
      <alignment horizontal="left" vertical="center"/>
    </xf>
    <xf numFmtId="0" fontId="16" fillId="0" borderId="0" xfId="0" applyFont="1" applyAlignment="1">
      <alignment horizontal="left" wrapText="1"/>
    </xf>
    <xf numFmtId="164" fontId="32" fillId="0" borderId="47" xfId="1" applyFont="1" applyBorder="1" applyAlignment="1">
      <alignment horizontal="center" vertical="center"/>
    </xf>
    <xf numFmtId="164" fontId="32" fillId="0" borderId="48" xfId="1" applyFont="1" applyBorder="1" applyAlignment="1">
      <alignment horizontal="center" vertical="center"/>
    </xf>
    <xf numFmtId="164" fontId="9" fillId="0" borderId="47" xfId="1" applyFont="1" applyBorder="1" applyAlignment="1">
      <alignment horizontal="center" vertical="center"/>
    </xf>
    <xf numFmtId="164" fontId="9" fillId="0" borderId="48" xfId="1" applyFont="1" applyBorder="1" applyAlignment="1">
      <alignment horizontal="center" vertical="center"/>
    </xf>
    <xf numFmtId="164" fontId="9" fillId="0" borderId="25" xfId="1" applyFont="1" applyBorder="1" applyAlignment="1">
      <alignment horizontal="center" vertical="center"/>
    </xf>
    <xf numFmtId="164" fontId="9" fillId="0" borderId="29" xfId="1" applyFont="1" applyBorder="1" applyAlignment="1">
      <alignment horizontal="center" vertical="center"/>
    </xf>
    <xf numFmtId="164" fontId="9" fillId="0" borderId="30" xfId="1" applyFont="1" applyBorder="1" applyAlignment="1">
      <alignment horizontal="center" vertical="center"/>
    </xf>
    <xf numFmtId="164" fontId="9" fillId="0" borderId="24" xfId="1" applyFont="1" applyBorder="1" applyAlignment="1">
      <alignment horizontal="center" vertical="center"/>
    </xf>
    <xf numFmtId="164" fontId="32" fillId="0" borderId="29" xfId="1" applyFont="1" applyBorder="1" applyAlignment="1">
      <alignment horizontal="center" vertical="center"/>
    </xf>
    <xf numFmtId="164" fontId="32" fillId="0" borderId="30" xfId="1" applyFont="1" applyBorder="1" applyAlignment="1">
      <alignment horizontal="center" vertical="center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</cellXfs>
  <cellStyles count="3">
    <cellStyle name="Excel Built-in Normal" xfId="1" xr:uid="{7982DC20-E787-41A8-B343-04734F9ED9F3}"/>
    <cellStyle name="Гіперпосилання" xfId="2" builtinId="8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4"/>
  <sheetViews>
    <sheetView tabSelected="1" topLeftCell="A25" zoomScale="91" zoomScaleNormal="91" workbookViewId="0">
      <selection sqref="A1:M40"/>
    </sheetView>
  </sheetViews>
  <sheetFormatPr defaultRowHeight="15" x14ac:dyDescent="0.25"/>
  <cols>
    <col min="2" max="2" width="8.85546875" customWidth="1"/>
    <col min="3" max="3" width="26.85546875" customWidth="1"/>
    <col min="4" max="4" width="10" customWidth="1"/>
    <col min="5" max="5" width="9.85546875" customWidth="1"/>
    <col min="6" max="6" width="10.7109375" customWidth="1"/>
    <col min="7" max="7" width="11.28515625" customWidth="1"/>
    <col min="8" max="8" width="10.42578125" customWidth="1"/>
    <col min="9" max="9" width="11.85546875" customWidth="1"/>
    <col min="10" max="10" width="13.140625" customWidth="1"/>
    <col min="11" max="11" width="11.5703125" customWidth="1"/>
    <col min="12" max="12" width="18.5703125" style="21" customWidth="1"/>
    <col min="13" max="13" width="14.7109375" style="19" customWidth="1"/>
  </cols>
  <sheetData>
    <row r="1" spans="1:13" x14ac:dyDescent="0.25">
      <c r="J1" s="169"/>
      <c r="K1" s="169"/>
      <c r="L1" s="169" t="s">
        <v>41</v>
      </c>
      <c r="M1" s="169"/>
    </row>
    <row r="2" spans="1:13" ht="20.25" customHeight="1" x14ac:dyDescent="0.25">
      <c r="J2" s="170" t="s">
        <v>33</v>
      </c>
      <c r="K2" s="170"/>
      <c r="L2" s="170"/>
      <c r="M2" s="170"/>
    </row>
    <row r="3" spans="1:13" ht="18" customHeight="1" x14ac:dyDescent="0.25">
      <c r="J3" s="170" t="s">
        <v>34</v>
      </c>
      <c r="K3" s="170"/>
      <c r="L3" s="170"/>
      <c r="M3" s="170"/>
    </row>
    <row r="4" spans="1:13" ht="18" customHeight="1" x14ac:dyDescent="0.25">
      <c r="J4" s="170" t="s">
        <v>36</v>
      </c>
      <c r="K4" s="170"/>
      <c r="L4" s="170"/>
      <c r="M4" s="170"/>
    </row>
    <row r="5" spans="1:13" ht="7.5" customHeight="1" x14ac:dyDescent="0.25">
      <c r="J5" s="2"/>
      <c r="K5" s="2"/>
    </row>
    <row r="6" spans="1:13" s="32" customFormat="1" ht="22.5" customHeight="1" x14ac:dyDescent="0.3">
      <c r="A6" s="128" t="s">
        <v>0</v>
      </c>
      <c r="B6" s="128"/>
      <c r="C6" s="128"/>
      <c r="D6" s="128"/>
      <c r="E6" s="128"/>
      <c r="F6" s="128"/>
      <c r="G6" s="128"/>
      <c r="H6" s="128"/>
      <c r="I6" s="128"/>
      <c r="J6" s="128"/>
      <c r="K6" s="128"/>
      <c r="L6" s="128"/>
      <c r="M6" s="128"/>
    </row>
    <row r="7" spans="1:13" ht="16.5" x14ac:dyDescent="0.25">
      <c r="A7" s="129" t="s">
        <v>1</v>
      </c>
      <c r="B7" s="129"/>
      <c r="C7" s="129"/>
      <c r="D7" s="129"/>
      <c r="E7" s="129"/>
      <c r="F7" s="129"/>
      <c r="G7" s="129"/>
      <c r="H7" s="129"/>
      <c r="I7" s="129"/>
      <c r="J7" s="129"/>
      <c r="K7" s="129"/>
      <c r="L7" s="129"/>
      <c r="M7" s="129"/>
    </row>
    <row r="8" spans="1:13" ht="16.5" x14ac:dyDescent="0.25">
      <c r="A8" s="129" t="s">
        <v>45</v>
      </c>
      <c r="B8" s="129"/>
      <c r="C8" s="129"/>
      <c r="D8" s="129"/>
      <c r="E8" s="129"/>
      <c r="F8" s="129"/>
      <c r="G8" s="129"/>
      <c r="H8" s="129"/>
      <c r="I8" s="129"/>
      <c r="J8" s="129"/>
      <c r="K8" s="129"/>
      <c r="L8" s="129"/>
      <c r="M8" s="129"/>
    </row>
    <row r="9" spans="1:13" ht="15.75" x14ac:dyDescent="0.25">
      <c r="A9" s="130" t="s">
        <v>46</v>
      </c>
      <c r="B9" s="130"/>
      <c r="C9" s="130"/>
      <c r="D9" s="130"/>
      <c r="E9" s="130"/>
      <c r="F9" s="130"/>
      <c r="G9" s="130"/>
      <c r="H9" s="130"/>
      <c r="I9" s="130"/>
      <c r="J9" s="130"/>
      <c r="K9" s="130"/>
      <c r="L9" s="130"/>
      <c r="M9" s="130"/>
    </row>
    <row r="10" spans="1:13" ht="14.25" customHeight="1" thickBot="1" x14ac:dyDescent="0.3">
      <c r="A10" s="11"/>
      <c r="B10" s="11"/>
      <c r="C10" s="11"/>
      <c r="D10" s="11"/>
      <c r="E10" s="11"/>
      <c r="F10" s="11"/>
      <c r="G10" s="11"/>
      <c r="H10" s="11"/>
      <c r="I10" s="11"/>
      <c r="J10" s="11"/>
      <c r="K10" s="12"/>
      <c r="M10" s="21"/>
    </row>
    <row r="11" spans="1:13" ht="27" customHeight="1" thickBot="1" x14ac:dyDescent="0.3">
      <c r="A11" s="136" t="s">
        <v>44</v>
      </c>
      <c r="B11" s="138" t="s">
        <v>35</v>
      </c>
      <c r="C11" s="140" t="s">
        <v>2</v>
      </c>
      <c r="D11" s="140" t="s">
        <v>3</v>
      </c>
      <c r="E11" s="140" t="s">
        <v>4</v>
      </c>
      <c r="F11" s="140" t="s">
        <v>39</v>
      </c>
      <c r="G11" s="131" t="s">
        <v>40</v>
      </c>
      <c r="H11" s="142" t="s">
        <v>38</v>
      </c>
      <c r="I11" s="144" t="s">
        <v>5</v>
      </c>
      <c r="J11" s="126" t="s">
        <v>6</v>
      </c>
      <c r="K11" s="134" t="s">
        <v>7</v>
      </c>
      <c r="L11" s="124" t="s">
        <v>23</v>
      </c>
      <c r="M11" s="125"/>
    </row>
    <row r="12" spans="1:13" ht="90" customHeight="1" thickBot="1" x14ac:dyDescent="0.3">
      <c r="A12" s="137"/>
      <c r="B12" s="139"/>
      <c r="C12" s="141"/>
      <c r="D12" s="141"/>
      <c r="E12" s="141"/>
      <c r="F12" s="141"/>
      <c r="G12" s="132"/>
      <c r="H12" s="143"/>
      <c r="I12" s="145"/>
      <c r="J12" s="127"/>
      <c r="K12" s="135"/>
      <c r="L12" s="22" t="s">
        <v>42</v>
      </c>
      <c r="M12" s="22" t="s">
        <v>43</v>
      </c>
    </row>
    <row r="13" spans="1:13" ht="15.75" customHeight="1" x14ac:dyDescent="0.25">
      <c r="A13" s="42" t="s">
        <v>22</v>
      </c>
      <c r="B13" s="43"/>
      <c r="C13" s="44" t="s">
        <v>8</v>
      </c>
      <c r="D13" s="45">
        <v>1</v>
      </c>
      <c r="E13" s="45">
        <v>3328</v>
      </c>
      <c r="F13" s="45">
        <v>2</v>
      </c>
      <c r="G13" s="45">
        <v>1.41</v>
      </c>
      <c r="H13" s="4">
        <v>4</v>
      </c>
      <c r="I13" s="46">
        <f>E13*F13*G13*H13</f>
        <v>37539.839999999997</v>
      </c>
      <c r="J13" s="47">
        <f>SUM(I13)</f>
        <v>37539.839999999997</v>
      </c>
      <c r="K13" s="48">
        <f>SUM(J13)</f>
        <v>37539.839999999997</v>
      </c>
      <c r="L13" s="49"/>
      <c r="M13" s="50">
        <f>SUM(K13)</f>
        <v>37539.839999999997</v>
      </c>
    </row>
    <row r="14" spans="1:13" ht="15.75" customHeight="1" thickBot="1" x14ac:dyDescent="0.3">
      <c r="A14" s="51" t="s">
        <v>22</v>
      </c>
      <c r="B14" s="52"/>
      <c r="C14" s="53" t="s">
        <v>9</v>
      </c>
      <c r="D14" s="54">
        <v>1</v>
      </c>
      <c r="E14" s="54">
        <v>3328</v>
      </c>
      <c r="F14" s="54">
        <v>2</v>
      </c>
      <c r="G14" s="16">
        <v>1.41</v>
      </c>
      <c r="H14" s="16">
        <v>2.5</v>
      </c>
      <c r="I14" s="55">
        <f>E14*F14*G14*H14</f>
        <v>23462.399999999998</v>
      </c>
      <c r="J14" s="47">
        <f>SUM(I14)</f>
        <v>23462.399999999998</v>
      </c>
      <c r="K14" s="48">
        <f>SUM(J14)</f>
        <v>23462.399999999998</v>
      </c>
      <c r="L14" s="102"/>
      <c r="M14" s="50">
        <f>SUM(K14)</f>
        <v>23462.399999999998</v>
      </c>
    </row>
    <row r="15" spans="1:13" ht="15.75" customHeight="1" thickBot="1" x14ac:dyDescent="0.3">
      <c r="A15" s="164"/>
      <c r="B15" s="165"/>
      <c r="C15" s="166"/>
      <c r="D15" s="58">
        <f>SUM(D13:D14)</f>
        <v>2</v>
      </c>
      <c r="E15" s="165"/>
      <c r="F15" s="165"/>
      <c r="G15" s="165"/>
      <c r="H15" s="165"/>
      <c r="I15" s="59"/>
      <c r="J15" s="60"/>
      <c r="K15" s="61">
        <f>SUM(K13:K14)</f>
        <v>61002.239999999991</v>
      </c>
      <c r="L15" s="92"/>
      <c r="M15" s="104">
        <f>SUM(M13:M14)</f>
        <v>61002.239999999991</v>
      </c>
    </row>
    <row r="16" spans="1:13" ht="15.75" customHeight="1" x14ac:dyDescent="0.25">
      <c r="A16" s="42">
        <v>1231</v>
      </c>
      <c r="B16" s="45">
        <v>20656</v>
      </c>
      <c r="C16" s="63" t="s">
        <v>10</v>
      </c>
      <c r="D16" s="64">
        <v>1</v>
      </c>
      <c r="E16" s="45">
        <f>E13</f>
        <v>3328</v>
      </c>
      <c r="F16" s="45">
        <f>F13</f>
        <v>2</v>
      </c>
      <c r="G16" s="45">
        <f>G13</f>
        <v>1.41</v>
      </c>
      <c r="H16" s="65">
        <v>2.5</v>
      </c>
      <c r="I16" s="55">
        <f>E16*F16*G16*H16</f>
        <v>23462.399999999998</v>
      </c>
      <c r="J16" s="56">
        <f>SUM(I16)</f>
        <v>23462.399999999998</v>
      </c>
      <c r="K16" s="66">
        <f>SUM(I16)</f>
        <v>23462.399999999998</v>
      </c>
      <c r="L16" s="103"/>
      <c r="M16" s="90">
        <f>SUM(K16)</f>
        <v>23462.399999999998</v>
      </c>
    </row>
    <row r="17" spans="1:13" ht="15.75" customHeight="1" x14ac:dyDescent="0.25">
      <c r="A17" s="51">
        <v>3433</v>
      </c>
      <c r="B17" s="54">
        <v>20281</v>
      </c>
      <c r="C17" s="13" t="s">
        <v>24</v>
      </c>
      <c r="D17" s="54">
        <v>1</v>
      </c>
      <c r="E17" s="54">
        <f>E16</f>
        <v>3328</v>
      </c>
      <c r="F17" s="54">
        <f>F16</f>
        <v>2</v>
      </c>
      <c r="G17" s="54">
        <f>G16</f>
        <v>1.41</v>
      </c>
      <c r="H17" s="16">
        <v>2.2000000000000002</v>
      </c>
      <c r="I17" s="55">
        <f t="shared" ref="I17:I18" si="0">E17*F17*G17*H17</f>
        <v>20646.912</v>
      </c>
      <c r="J17" s="56">
        <f t="shared" ref="J17:J18" si="1">SUM(I17)</f>
        <v>20646.912</v>
      </c>
      <c r="K17" s="67">
        <f>I17*D17</f>
        <v>20646.912</v>
      </c>
      <c r="L17" s="68"/>
      <c r="M17" s="105">
        <f>SUM(K17)</f>
        <v>20646.912</v>
      </c>
    </row>
    <row r="18" spans="1:13" s="15" customFormat="1" ht="15.75" customHeight="1" thickBot="1" x14ac:dyDescent="0.3">
      <c r="A18" s="69">
        <v>4211</v>
      </c>
      <c r="B18" s="70">
        <v>22921</v>
      </c>
      <c r="C18" s="53" t="s">
        <v>25</v>
      </c>
      <c r="D18" s="54">
        <v>0.25</v>
      </c>
      <c r="E18" s="70">
        <f>E17</f>
        <v>3328</v>
      </c>
      <c r="F18" s="70">
        <v>2</v>
      </c>
      <c r="G18" s="70">
        <v>1.41</v>
      </c>
      <c r="H18" s="71">
        <v>1.7</v>
      </c>
      <c r="I18" s="55">
        <f t="shared" si="0"/>
        <v>15954.431999999999</v>
      </c>
      <c r="J18" s="56">
        <f t="shared" si="1"/>
        <v>15954.431999999999</v>
      </c>
      <c r="K18" s="57">
        <f>SUM(I18*0.25)</f>
        <v>3988.6079999999997</v>
      </c>
      <c r="L18" s="72">
        <f>SUM(K18)</f>
        <v>3988.6079999999997</v>
      </c>
      <c r="M18" s="72">
        <v>0</v>
      </c>
    </row>
    <row r="19" spans="1:13" ht="15.75" customHeight="1" thickBot="1" x14ac:dyDescent="0.3">
      <c r="A19" s="164"/>
      <c r="B19" s="165"/>
      <c r="C19" s="166"/>
      <c r="D19" s="114">
        <f>SUM(D16:D18)</f>
        <v>2.25</v>
      </c>
      <c r="E19" s="167"/>
      <c r="F19" s="168"/>
      <c r="G19" s="168"/>
      <c r="H19" s="168"/>
      <c r="I19" s="73"/>
      <c r="J19" s="74"/>
      <c r="K19" s="123">
        <f>SUM(K16:K18)</f>
        <v>48097.919999999998</v>
      </c>
      <c r="L19" s="104">
        <f>SUM(L18)</f>
        <v>3988.6079999999997</v>
      </c>
      <c r="M19" s="62">
        <f>SUM(M16:M18)</f>
        <v>44109.311999999998</v>
      </c>
    </row>
    <row r="20" spans="1:13" ht="15.75" customHeight="1" thickBot="1" x14ac:dyDescent="0.3">
      <c r="A20" s="70" t="s">
        <v>48</v>
      </c>
      <c r="B20" s="70">
        <v>25351</v>
      </c>
      <c r="C20" s="113" t="s">
        <v>47</v>
      </c>
      <c r="D20" s="70">
        <v>1</v>
      </c>
      <c r="E20" s="70">
        <v>3328</v>
      </c>
      <c r="F20" s="70">
        <v>2</v>
      </c>
      <c r="G20" s="115">
        <v>1.41</v>
      </c>
      <c r="H20" s="70">
        <v>2.2000000000000002</v>
      </c>
      <c r="I20" s="67">
        <v>20647</v>
      </c>
      <c r="J20" s="115">
        <v>20647</v>
      </c>
      <c r="K20" s="89">
        <v>20647</v>
      </c>
      <c r="L20" s="112">
        <v>20647</v>
      </c>
      <c r="M20" s="117">
        <v>0</v>
      </c>
    </row>
    <row r="21" spans="1:13" ht="15.75" customHeight="1" thickBot="1" x14ac:dyDescent="0.3">
      <c r="A21" s="69">
        <v>2429</v>
      </c>
      <c r="B21" s="70">
        <v>25500</v>
      </c>
      <c r="C21" s="53" t="s">
        <v>11</v>
      </c>
      <c r="D21" s="45">
        <v>0.5</v>
      </c>
      <c r="E21" s="70">
        <v>3328</v>
      </c>
      <c r="F21" s="70">
        <v>2</v>
      </c>
      <c r="G21" s="70">
        <v>1.41</v>
      </c>
      <c r="H21" s="71">
        <v>2.2000000000000002</v>
      </c>
      <c r="I21" s="55">
        <f>E21*F21*G21*H21</f>
        <v>20646.912</v>
      </c>
      <c r="J21" s="121">
        <f>SUM(I21)</f>
        <v>20646.912</v>
      </c>
      <c r="K21" s="89">
        <f>SUM(I21*D21)</f>
        <v>10323.456</v>
      </c>
      <c r="L21" s="112"/>
      <c r="M21" s="118">
        <f>SUM(K21)</f>
        <v>10323.456</v>
      </c>
    </row>
    <row r="22" spans="1:13" ht="15.75" customHeight="1" thickBot="1" x14ac:dyDescent="0.3">
      <c r="A22" s="69" t="s">
        <v>12</v>
      </c>
      <c r="B22" s="70"/>
      <c r="C22" s="53" t="s">
        <v>13</v>
      </c>
      <c r="D22" s="70">
        <v>0.5</v>
      </c>
      <c r="E22" s="70">
        <f>E17</f>
        <v>3328</v>
      </c>
      <c r="F22" s="70">
        <f>F17</f>
        <v>2</v>
      </c>
      <c r="G22" s="70">
        <f>G17</f>
        <v>1.41</v>
      </c>
      <c r="H22" s="71">
        <v>2.2000000000000002</v>
      </c>
      <c r="I22" s="55">
        <f>E22*F22*G22*H22</f>
        <v>20646.912</v>
      </c>
      <c r="J22" s="121">
        <f t="shared" ref="J22:J24" si="2">SUM(I22)</f>
        <v>20646.912</v>
      </c>
      <c r="K22" s="89">
        <f>I22*D22</f>
        <v>10323.456</v>
      </c>
      <c r="L22" s="112"/>
      <c r="M22" s="118">
        <f t="shared" ref="M22:M24" si="3">SUM(K22)</f>
        <v>10323.456</v>
      </c>
    </row>
    <row r="23" spans="1:13" ht="15.75" customHeight="1" thickBot="1" x14ac:dyDescent="0.3">
      <c r="A23" s="69">
        <v>3423</v>
      </c>
      <c r="B23" s="70">
        <v>22601</v>
      </c>
      <c r="C23" s="5" t="s">
        <v>26</v>
      </c>
      <c r="D23" s="14">
        <v>1</v>
      </c>
      <c r="E23" s="70">
        <f t="shared" ref="E23:F24" si="4">E22</f>
        <v>3328</v>
      </c>
      <c r="F23" s="70">
        <f t="shared" si="4"/>
        <v>2</v>
      </c>
      <c r="G23" s="70">
        <f t="shared" ref="G23:G24" si="5">G22</f>
        <v>1.41</v>
      </c>
      <c r="H23" s="76">
        <v>2</v>
      </c>
      <c r="I23" s="55">
        <f>E23*F23*G23*H23</f>
        <v>18769.919999999998</v>
      </c>
      <c r="J23" s="121">
        <f t="shared" si="2"/>
        <v>18769.919999999998</v>
      </c>
      <c r="K23" s="89">
        <f>SUM(J23*D23)</f>
        <v>18769.919999999998</v>
      </c>
      <c r="L23" s="120"/>
      <c r="M23" s="118">
        <f t="shared" si="3"/>
        <v>18769.919999999998</v>
      </c>
    </row>
    <row r="24" spans="1:13" ht="15.75" customHeight="1" thickBot="1" x14ac:dyDescent="0.3">
      <c r="A24" s="51" t="s">
        <v>14</v>
      </c>
      <c r="B24" s="54"/>
      <c r="C24" s="77" t="s">
        <v>15</v>
      </c>
      <c r="D24" s="78">
        <v>0.5</v>
      </c>
      <c r="E24" s="54">
        <f t="shared" si="4"/>
        <v>3328</v>
      </c>
      <c r="F24" s="54">
        <f t="shared" si="4"/>
        <v>2</v>
      </c>
      <c r="G24" s="54">
        <f t="shared" si="5"/>
        <v>1.41</v>
      </c>
      <c r="H24" s="79">
        <v>1.7</v>
      </c>
      <c r="I24" s="93">
        <f>E24*F24*G24*H24</f>
        <v>15954.431999999999</v>
      </c>
      <c r="J24" s="122">
        <f t="shared" si="2"/>
        <v>15954.431999999999</v>
      </c>
      <c r="K24" s="90">
        <f>SUM(I24*D24)</f>
        <v>7977.2159999999994</v>
      </c>
      <c r="L24" s="112"/>
      <c r="M24" s="118">
        <f t="shared" si="3"/>
        <v>7977.2159999999994</v>
      </c>
    </row>
    <row r="25" spans="1:13" s="100" customFormat="1" ht="15.75" customHeight="1" thickBot="1" x14ac:dyDescent="0.3">
      <c r="A25" s="161"/>
      <c r="B25" s="162"/>
      <c r="C25" s="163"/>
      <c r="D25" s="58">
        <f>SUM(D24+D23+D22+D21+D20)</f>
        <v>3.5</v>
      </c>
      <c r="E25" s="159"/>
      <c r="F25" s="160"/>
      <c r="G25" s="160"/>
      <c r="H25" s="160"/>
      <c r="I25" s="98"/>
      <c r="J25" s="99"/>
      <c r="K25" s="75">
        <f>SUM(K20:K24)</f>
        <v>68041.047999999995</v>
      </c>
      <c r="L25" s="119">
        <f>SUM(L20:L24)</f>
        <v>20647</v>
      </c>
      <c r="M25" s="62">
        <f>SUM(M21:M24)</f>
        <v>47394.047999999995</v>
      </c>
    </row>
    <row r="26" spans="1:13" s="15" customFormat="1" ht="15.75" customHeight="1" x14ac:dyDescent="0.25">
      <c r="A26" s="42" t="s">
        <v>31</v>
      </c>
      <c r="B26" s="45"/>
      <c r="C26" s="94" t="s">
        <v>30</v>
      </c>
      <c r="D26" s="45">
        <v>1</v>
      </c>
      <c r="E26" s="45">
        <v>3328</v>
      </c>
      <c r="F26" s="45">
        <v>2</v>
      </c>
      <c r="G26" s="45">
        <v>1.41</v>
      </c>
      <c r="H26" s="95">
        <v>2.5</v>
      </c>
      <c r="I26" s="46">
        <f t="shared" ref="I26:I32" si="6">E26*F26*G26*H26</f>
        <v>23462.399999999998</v>
      </c>
      <c r="J26" s="96">
        <f>SUM(I26)</f>
        <v>23462.399999999998</v>
      </c>
      <c r="K26" s="97">
        <f>SUM(I26*D26)</f>
        <v>23462.399999999998</v>
      </c>
      <c r="L26" s="106"/>
      <c r="M26" s="97">
        <f>SUM(K26)</f>
        <v>23462.399999999998</v>
      </c>
    </row>
    <row r="27" spans="1:13" ht="15.75" customHeight="1" x14ac:dyDescent="0.25">
      <c r="A27" s="69">
        <v>3115</v>
      </c>
      <c r="B27" s="70">
        <v>23488</v>
      </c>
      <c r="C27" s="5" t="s">
        <v>16</v>
      </c>
      <c r="D27" s="14">
        <v>1</v>
      </c>
      <c r="E27" s="70">
        <f>E24</f>
        <v>3328</v>
      </c>
      <c r="F27" s="70">
        <f>F24</f>
        <v>2</v>
      </c>
      <c r="G27" s="70">
        <v>1.41</v>
      </c>
      <c r="H27" s="76">
        <v>2.2000000000000002</v>
      </c>
      <c r="I27" s="55">
        <f t="shared" si="6"/>
        <v>20646.912</v>
      </c>
      <c r="J27" s="87">
        <f>I27</f>
        <v>20646.912</v>
      </c>
      <c r="K27" s="89">
        <f t="shared" ref="K27:K28" si="7">SUM(I27*D27)</f>
        <v>20646.912</v>
      </c>
      <c r="L27" s="107"/>
      <c r="M27" s="89">
        <f t="shared" ref="M27:M29" si="8">SUM(K27)</f>
        <v>20646.912</v>
      </c>
    </row>
    <row r="28" spans="1:13" ht="24.75" customHeight="1" x14ac:dyDescent="0.25">
      <c r="A28" s="69">
        <v>8322</v>
      </c>
      <c r="B28" s="70"/>
      <c r="C28" s="6" t="s">
        <v>27</v>
      </c>
      <c r="D28" s="14">
        <v>1</v>
      </c>
      <c r="E28" s="70">
        <v>3328</v>
      </c>
      <c r="F28" s="70">
        <v>2</v>
      </c>
      <c r="G28" s="70">
        <v>1.41</v>
      </c>
      <c r="H28" s="76">
        <v>1.92</v>
      </c>
      <c r="I28" s="55">
        <f t="shared" si="6"/>
        <v>18019.123199999998</v>
      </c>
      <c r="J28" s="87">
        <f>I28</f>
        <v>18019.123199999998</v>
      </c>
      <c r="K28" s="89">
        <f t="shared" si="7"/>
        <v>18019.123199999998</v>
      </c>
      <c r="L28" s="108"/>
      <c r="M28" s="89">
        <f t="shared" si="8"/>
        <v>18019.123199999998</v>
      </c>
    </row>
    <row r="29" spans="1:13" ht="24.75" customHeight="1" x14ac:dyDescent="0.25">
      <c r="A29" s="69">
        <v>8322</v>
      </c>
      <c r="B29" s="70"/>
      <c r="C29" s="7" t="s">
        <v>28</v>
      </c>
      <c r="D29" s="14">
        <v>12</v>
      </c>
      <c r="E29" s="70">
        <f t="shared" ref="E29:F31" si="9">E27</f>
        <v>3328</v>
      </c>
      <c r="F29" s="70">
        <f t="shared" si="9"/>
        <v>2</v>
      </c>
      <c r="G29" s="70">
        <v>1.41</v>
      </c>
      <c r="H29" s="76">
        <v>2.61</v>
      </c>
      <c r="I29" s="55">
        <f t="shared" si="6"/>
        <v>24494.745599999995</v>
      </c>
      <c r="J29" s="87">
        <f t="shared" ref="J29:J33" si="10">I29</f>
        <v>24494.745599999995</v>
      </c>
      <c r="K29" s="89">
        <f>SUM(I29*D29)</f>
        <v>293936.94719999994</v>
      </c>
      <c r="L29" s="107"/>
      <c r="M29" s="89">
        <f t="shared" si="8"/>
        <v>293936.94719999994</v>
      </c>
    </row>
    <row r="30" spans="1:13" s="15" customFormat="1" ht="24.75" customHeight="1" x14ac:dyDescent="0.25">
      <c r="A30" s="69">
        <v>8322</v>
      </c>
      <c r="B30" s="70"/>
      <c r="C30" s="7" t="s">
        <v>28</v>
      </c>
      <c r="D30" s="14">
        <v>4</v>
      </c>
      <c r="E30" s="70">
        <f t="shared" si="9"/>
        <v>3328</v>
      </c>
      <c r="F30" s="70">
        <f t="shared" si="9"/>
        <v>2</v>
      </c>
      <c r="G30" s="70">
        <v>1.41</v>
      </c>
      <c r="H30" s="76">
        <v>2.61</v>
      </c>
      <c r="I30" s="55">
        <f t="shared" si="6"/>
        <v>24494.745599999995</v>
      </c>
      <c r="J30" s="87">
        <f t="shared" si="10"/>
        <v>24494.745599999995</v>
      </c>
      <c r="K30" s="89">
        <f t="shared" ref="K30:K33" si="11">SUM(I30*D30)</f>
        <v>97978.982399999979</v>
      </c>
      <c r="L30" s="109">
        <f>SUM(K30)</f>
        <v>97978.982399999979</v>
      </c>
      <c r="M30" s="111">
        <v>0</v>
      </c>
    </row>
    <row r="31" spans="1:13" ht="15.75" customHeight="1" x14ac:dyDescent="0.25">
      <c r="A31" s="80">
        <v>3119</v>
      </c>
      <c r="B31" s="81">
        <v>21629</v>
      </c>
      <c r="C31" s="82" t="s">
        <v>17</v>
      </c>
      <c r="D31" s="81">
        <v>2</v>
      </c>
      <c r="E31" s="70">
        <f t="shared" si="9"/>
        <v>3328</v>
      </c>
      <c r="F31" s="70">
        <f t="shared" si="9"/>
        <v>2</v>
      </c>
      <c r="G31" s="70">
        <f>G29</f>
        <v>1.41</v>
      </c>
      <c r="H31" s="83">
        <v>1.7</v>
      </c>
      <c r="I31" s="55">
        <f>SUM(E31*F31*G31*H31)</f>
        <v>15954.431999999999</v>
      </c>
      <c r="J31" s="87">
        <f>I31</f>
        <v>15954.431999999999</v>
      </c>
      <c r="K31" s="89">
        <f t="shared" si="11"/>
        <v>31908.863999999998</v>
      </c>
      <c r="L31" s="108"/>
      <c r="M31" s="91">
        <f>SUM(K31)</f>
        <v>31908.863999999998</v>
      </c>
    </row>
    <row r="32" spans="1:13" ht="15.75" customHeight="1" x14ac:dyDescent="0.25">
      <c r="A32" s="80">
        <v>3221</v>
      </c>
      <c r="B32" s="81">
        <v>25180</v>
      </c>
      <c r="C32" s="82" t="s">
        <v>18</v>
      </c>
      <c r="D32" s="81">
        <v>1</v>
      </c>
      <c r="E32" s="70">
        <f t="shared" ref="E32:G33" si="12">E31</f>
        <v>3328</v>
      </c>
      <c r="F32" s="70">
        <f t="shared" si="12"/>
        <v>2</v>
      </c>
      <c r="G32" s="70">
        <f t="shared" si="12"/>
        <v>1.41</v>
      </c>
      <c r="H32" s="83">
        <v>1.7</v>
      </c>
      <c r="I32" s="55">
        <f t="shared" si="6"/>
        <v>15954.431999999999</v>
      </c>
      <c r="J32" s="87">
        <f t="shared" si="10"/>
        <v>15954.431999999999</v>
      </c>
      <c r="K32" s="89">
        <f t="shared" si="11"/>
        <v>15954.431999999999</v>
      </c>
      <c r="L32" s="108"/>
      <c r="M32" s="91">
        <f>SUM(K32)</f>
        <v>15954.431999999999</v>
      </c>
    </row>
    <row r="33" spans="1:13" s="18" customFormat="1" ht="15.75" customHeight="1" thickBot="1" x14ac:dyDescent="0.3">
      <c r="A33" s="84">
        <v>8155</v>
      </c>
      <c r="B33" s="85">
        <v>15594</v>
      </c>
      <c r="C33" s="82" t="s">
        <v>29</v>
      </c>
      <c r="D33" s="86">
        <v>0.25</v>
      </c>
      <c r="E33" s="70">
        <v>3328</v>
      </c>
      <c r="F33" s="70">
        <v>2</v>
      </c>
      <c r="G33" s="70">
        <f t="shared" si="12"/>
        <v>1.41</v>
      </c>
      <c r="H33" s="83">
        <v>1.7</v>
      </c>
      <c r="I33" s="55">
        <f>E33*F33*G33*H33</f>
        <v>15954.431999999999</v>
      </c>
      <c r="J33" s="87">
        <f t="shared" si="10"/>
        <v>15954.431999999999</v>
      </c>
      <c r="K33" s="89">
        <f t="shared" si="11"/>
        <v>3988.6079999999997</v>
      </c>
      <c r="L33" s="107">
        <f>SUM(K33)</f>
        <v>3988.6079999999997</v>
      </c>
      <c r="M33" s="112">
        <v>0</v>
      </c>
    </row>
    <row r="34" spans="1:13" ht="15.75" customHeight="1" thickBot="1" x14ac:dyDescent="0.3">
      <c r="A34" s="148"/>
      <c r="B34" s="149"/>
      <c r="C34" s="150"/>
      <c r="D34" s="8">
        <f>SUM(D26:D33)</f>
        <v>22.25</v>
      </c>
      <c r="E34" s="151"/>
      <c r="F34" s="152"/>
      <c r="G34" s="152"/>
      <c r="H34" s="153"/>
      <c r="I34" s="17"/>
      <c r="J34" s="116"/>
      <c r="K34" s="88">
        <f>SUM(K26:K33)</f>
        <v>505896.2687999999</v>
      </c>
      <c r="L34" s="101">
        <f>SUM(L33+L30)</f>
        <v>101967.59039999997</v>
      </c>
      <c r="M34" s="110">
        <f>SUM(M26:M33)</f>
        <v>403928.67839999992</v>
      </c>
    </row>
    <row r="35" spans="1:13" s="41" customFormat="1" ht="15.75" customHeight="1" thickBot="1" x14ac:dyDescent="0.3">
      <c r="A35" s="154" t="s">
        <v>32</v>
      </c>
      <c r="B35" s="155"/>
      <c r="C35" s="156"/>
      <c r="D35" s="36">
        <f>SUM(D34+D25+D19+D15)</f>
        <v>30</v>
      </c>
      <c r="E35" s="37"/>
      <c r="F35" s="38"/>
      <c r="G35" s="38"/>
      <c r="H35" s="39"/>
      <c r="I35" s="40"/>
      <c r="J35" s="35"/>
      <c r="K35" s="33">
        <f>SUM(K34+K25+K19+K15)</f>
        <v>683037.47679999995</v>
      </c>
      <c r="L35" s="34">
        <f>SUM(L34+L25+L19)</f>
        <v>126603.19839999996</v>
      </c>
      <c r="M35" s="35">
        <f>SUM(M15+M19+M25+M34)</f>
        <v>556434.27839999995</v>
      </c>
    </row>
    <row r="36" spans="1:13" ht="2.4500000000000002" customHeight="1" x14ac:dyDescent="0.25">
      <c r="A36" s="10"/>
      <c r="B36" s="10"/>
      <c r="C36" s="10"/>
      <c r="D36" s="10"/>
      <c r="E36" s="10"/>
      <c r="F36" s="10"/>
      <c r="G36" s="10"/>
      <c r="H36" s="10"/>
      <c r="I36" s="10"/>
      <c r="J36" s="10"/>
      <c r="K36" s="9"/>
      <c r="M36" s="20"/>
    </row>
    <row r="37" spans="1:13" ht="6" customHeight="1" x14ac:dyDescent="0.25">
      <c r="A37" s="10"/>
      <c r="B37" s="10"/>
      <c r="C37" s="10"/>
      <c r="D37" s="10"/>
      <c r="E37" s="10"/>
      <c r="F37" s="10"/>
      <c r="G37" s="10"/>
      <c r="H37" s="10"/>
      <c r="I37" s="10"/>
      <c r="J37" s="10"/>
      <c r="K37" s="9"/>
      <c r="M37" s="20"/>
    </row>
    <row r="38" spans="1:13" s="26" customFormat="1" ht="20.25" customHeight="1" x14ac:dyDescent="0.25">
      <c r="A38" s="147" t="s">
        <v>19</v>
      </c>
      <c r="B38" s="147"/>
      <c r="C38" s="147"/>
      <c r="D38" s="147"/>
      <c r="E38" s="24"/>
      <c r="F38" s="24"/>
      <c r="G38" s="24"/>
      <c r="H38" s="24"/>
      <c r="I38" s="146" t="s">
        <v>20</v>
      </c>
      <c r="J38" s="146"/>
      <c r="K38" s="146"/>
      <c r="L38" s="25"/>
      <c r="M38" s="25"/>
    </row>
    <row r="39" spans="1:13" s="26" customFormat="1" ht="3.95" customHeight="1" x14ac:dyDescent="0.25">
      <c r="A39" s="27"/>
      <c r="B39" s="27"/>
      <c r="C39" s="27"/>
      <c r="D39" s="27"/>
      <c r="E39" s="24"/>
      <c r="F39" s="24"/>
      <c r="G39" s="24"/>
      <c r="H39" s="24"/>
      <c r="I39" s="28"/>
      <c r="J39" s="29"/>
      <c r="K39" s="29"/>
      <c r="L39" s="25"/>
      <c r="M39" s="25"/>
    </row>
    <row r="40" spans="1:13" s="26" customFormat="1" ht="20.25" customHeight="1" x14ac:dyDescent="0.25">
      <c r="A40" s="30" t="s">
        <v>21</v>
      </c>
      <c r="B40" s="31"/>
      <c r="C40" s="31"/>
      <c r="D40" s="31"/>
      <c r="E40" s="31"/>
      <c r="F40" s="31"/>
      <c r="G40" s="31"/>
      <c r="H40" s="31"/>
      <c r="I40" s="157" t="s">
        <v>37</v>
      </c>
      <c r="J40" s="157"/>
      <c r="K40" s="157"/>
      <c r="L40" s="23"/>
      <c r="M40" s="23"/>
    </row>
    <row r="41" spans="1:13" ht="17.25" customHeight="1" x14ac:dyDescent="0.25">
      <c r="A41" s="9"/>
      <c r="B41" s="9"/>
      <c r="C41" s="10"/>
      <c r="D41" s="10"/>
      <c r="E41" s="10"/>
      <c r="F41" s="10"/>
      <c r="G41" s="10"/>
      <c r="H41" s="10"/>
      <c r="I41" s="10"/>
      <c r="J41" s="10"/>
      <c r="K41" s="10"/>
    </row>
    <row r="42" spans="1:13" ht="15.75" x14ac:dyDescent="0.25">
      <c r="A42" s="2"/>
      <c r="B42" s="2"/>
      <c r="C42" s="3"/>
      <c r="K42" s="1"/>
    </row>
    <row r="43" spans="1:13" x14ac:dyDescent="0.25">
      <c r="J43" s="133"/>
      <c r="K43" s="133"/>
    </row>
    <row r="44" spans="1:13" x14ac:dyDescent="0.25">
      <c r="K44" s="1"/>
    </row>
    <row r="54" spans="3:13" x14ac:dyDescent="0.25">
      <c r="C54" s="158"/>
      <c r="D54" s="158"/>
      <c r="L54"/>
      <c r="M54"/>
    </row>
  </sheetData>
  <mergeCells count="33">
    <mergeCell ref="C54:D54"/>
    <mergeCell ref="E25:H25"/>
    <mergeCell ref="A25:C25"/>
    <mergeCell ref="A19:C19"/>
    <mergeCell ref="E15:H15"/>
    <mergeCell ref="E19:H19"/>
    <mergeCell ref="A15:C15"/>
    <mergeCell ref="J43:K43"/>
    <mergeCell ref="K11:K12"/>
    <mergeCell ref="A11:A12"/>
    <mergeCell ref="B11:B12"/>
    <mergeCell ref="C11:C12"/>
    <mergeCell ref="D11:D12"/>
    <mergeCell ref="E11:E12"/>
    <mergeCell ref="F11:F12"/>
    <mergeCell ref="H11:H12"/>
    <mergeCell ref="I11:I12"/>
    <mergeCell ref="I38:K38"/>
    <mergeCell ref="A38:D38"/>
    <mergeCell ref="A34:C34"/>
    <mergeCell ref="E34:H34"/>
    <mergeCell ref="A35:C35"/>
    <mergeCell ref="I40:K40"/>
    <mergeCell ref="L11:M11"/>
    <mergeCell ref="J11:J12"/>
    <mergeCell ref="J2:M2"/>
    <mergeCell ref="J3:M3"/>
    <mergeCell ref="J4:M4"/>
    <mergeCell ref="A6:M6"/>
    <mergeCell ref="A7:M7"/>
    <mergeCell ref="A8:M8"/>
    <mergeCell ref="A9:M9"/>
    <mergeCell ref="G11:G12"/>
  </mergeCells>
  <pageMargins left="0.82677165354330717" right="0.23622047244094491" top="0.51181102362204722" bottom="0" header="0" footer="0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Користувача</cp:lastModifiedBy>
  <cp:lastPrinted>2025-12-19T09:09:34Z</cp:lastPrinted>
  <dcterms:created xsi:type="dcterms:W3CDTF">2015-06-05T18:19:34Z</dcterms:created>
  <dcterms:modified xsi:type="dcterms:W3CDTF">2025-12-19T09:10:53Z</dcterms:modified>
</cp:coreProperties>
</file>